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lvana.Qeli\3. MIS\Pasqyrat ne web\"/>
    </mc:Choice>
  </mc:AlternateContent>
  <bookViews>
    <workbookView xWindow="0" yWindow="0" windowWidth="28800" windowHeight="12300" activeTab="1"/>
  </bookViews>
  <sheets>
    <sheet name="BS" sheetId="1" r:id="rId1"/>
    <sheet name="IS" sheetId="3" r:id="rId2"/>
    <sheet name="Fin indicators" sheetId="2" r:id="rId3"/>
  </sheets>
  <externalReferences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E18" i="3"/>
  <c r="E20" i="3" s="1"/>
  <c r="E22" i="3" s="1"/>
  <c r="E24" i="3" s="1"/>
  <c r="E17" i="3"/>
  <c r="D17" i="3"/>
  <c r="D18" i="3" s="1"/>
  <c r="E14" i="3"/>
  <c r="E13" i="3"/>
  <c r="E12" i="3"/>
  <c r="D12" i="3"/>
  <c r="D14" i="3" s="1"/>
  <c r="E11" i="3"/>
  <c r="D10" i="3"/>
  <c r="D9" i="3"/>
  <c r="D11" i="3" s="1"/>
  <c r="B19" i="2"/>
  <c r="D20" i="3" l="1"/>
  <c r="D22" i="3" s="1"/>
  <c r="D24" i="3" s="1"/>
  <c r="B21" i="2" l="1"/>
  <c r="B20" i="2"/>
  <c r="B18" i="2"/>
  <c r="B17" i="2"/>
  <c r="B16" i="2"/>
  <c r="B15" i="2"/>
  <c r="B14" i="2"/>
  <c r="D36" i="1" l="1"/>
  <c r="D35" i="1"/>
  <c r="D32" i="1"/>
  <c r="D28" i="1"/>
  <c r="D24" i="1"/>
  <c r="D19" i="1"/>
  <c r="D16" i="1"/>
  <c r="D15" i="1"/>
  <c r="D14" i="1"/>
  <c r="D11" i="1"/>
  <c r="D29" i="1" l="1"/>
  <c r="D20" i="1"/>
  <c r="E19" i="1" l="1"/>
  <c r="E16" i="1"/>
  <c r="E11" i="1"/>
  <c r="E35" i="1" l="1"/>
  <c r="D34" i="1" s="1"/>
  <c r="D37" i="1" s="1"/>
  <c r="D39" i="1" s="1"/>
  <c r="E32" i="1"/>
  <c r="E28" i="1"/>
  <c r="E24" i="1"/>
  <c r="E15" i="1"/>
  <c r="E20" i="1" s="1"/>
  <c r="E29" i="1" l="1"/>
  <c r="E37" i="1"/>
  <c r="E39" i="1" l="1"/>
</calcChain>
</file>

<file path=xl/sharedStrings.xml><?xml version="1.0" encoding="utf-8"?>
<sst xmlns="http://schemas.openxmlformats.org/spreadsheetml/2006/main" count="61" uniqueCount="61">
  <si>
    <t>Pasuritë</t>
  </si>
  <si>
    <t>Paraja e gatshme dhe gjendja me BQK-në</t>
  </si>
  <si>
    <t>Kërkesat ndaj bankave</t>
  </si>
  <si>
    <t>Bonot e thesarit</t>
  </si>
  <si>
    <t>Investimet në letra me vlerë</t>
  </si>
  <si>
    <t>Kreditë dhe paradhëniet ndaj klientëve</t>
  </si>
  <si>
    <t>Patundshmëritë dhe pajisjet</t>
  </si>
  <si>
    <t>Pasuritë e paprekshme</t>
  </si>
  <si>
    <t>Pasuritë tatimore të shtyra</t>
  </si>
  <si>
    <t>Pasuritë tjera</t>
  </si>
  <si>
    <t>Gjithsej pasuritë</t>
  </si>
  <si>
    <t>Detyrimet</t>
  </si>
  <si>
    <t>Depozitat e klientëve</t>
  </si>
  <si>
    <t>Detyrimet ndaj bankave</t>
  </si>
  <si>
    <t>Fondet tjera të huazuara</t>
  </si>
  <si>
    <t>Detyrimet tatimore të shtyra</t>
  </si>
  <si>
    <t>Detyrimet tjera</t>
  </si>
  <si>
    <t>Gjithsej detyrimet</t>
  </si>
  <si>
    <t>Ekuiteti i aksionarëve</t>
  </si>
  <si>
    <t>Kapitali aksionar</t>
  </si>
  <si>
    <t>Rezervat e kapitalit</t>
  </si>
  <si>
    <t>Fitimi i mbajtur/(humbja) nga vitet paraprake</t>
  </si>
  <si>
    <t>Fitimi/(humbja) e vitit aktual</t>
  </si>
  <si>
    <t>Përbërësit tjerë të ekuitetit</t>
  </si>
  <si>
    <t>Gjithsej ekuiteti i aksionarëve</t>
  </si>
  <si>
    <t>Gjithsej detyrimet dhe ekuiteti i aksionarëve</t>
  </si>
  <si>
    <t>Të hyrat nga interesi</t>
  </si>
  <si>
    <t>Shpenzimet e interesit</t>
  </si>
  <si>
    <t>Neto të hyrat nga interesi</t>
  </si>
  <si>
    <t>Të hyrat nga tarifat dhe komisionet</t>
  </si>
  <si>
    <t>Shpenzimet e tarifave dhe komisioneve</t>
  </si>
  <si>
    <t>Neto të hyrat nga tarifat dhe komisionet</t>
  </si>
  <si>
    <t>Neto të hyrat nga tregtimi</t>
  </si>
  <si>
    <t>Neto të hyrat nga instrumentet tjera financiare</t>
  </si>
  <si>
    <t>Neto të hyrat (shpenzimet) tjera operative</t>
  </si>
  <si>
    <t>Gjithsej të hyrat</t>
  </si>
  <si>
    <t>Provizionet për humbjet nga kreditë</t>
  </si>
  <si>
    <t>Fitimi/(humbja) para tatimit</t>
  </si>
  <si>
    <t>Shpenzimet e tatimit në fitim</t>
  </si>
  <si>
    <t>Fitimi/(humbja) neto</t>
  </si>
  <si>
    <t>Të ardhurat tjera gjithëpërfshirëse</t>
  </si>
  <si>
    <t>Gjithsej të ardhurat gjithëpërfshirëse</t>
  </si>
  <si>
    <t>Bilanci i gjendjes me: 31.03.2021 Euro ‘000</t>
  </si>
  <si>
    <t>31.12.2020</t>
  </si>
  <si>
    <t>31.03.2021</t>
  </si>
  <si>
    <t>Pasqyra e të ardhurave për tremujorin që përfundon me: 31.03.2021 Euro ‘000</t>
  </si>
  <si>
    <t xml:space="preserve">Treguesit financiare </t>
  </si>
  <si>
    <t xml:space="preserve">a. Raporti i mjaftueshmërisë së kapitalit (gjithsej kapitali ndaj mjeteve të peshuara me rrezik); </t>
  </si>
  <si>
    <t xml:space="preserve">b. Treguesi i kthimit në mjetet mesatare (KMM) (të hyrat neto ndaj mjeteve mesatare); </t>
  </si>
  <si>
    <t xml:space="preserve">c. Treguesi i kthimit në ekuitetin mesatar (KEM) (të hyrat neto ndaj ekuitetit mesatar); </t>
  </si>
  <si>
    <t xml:space="preserve">d. Margjina neto e interesit (të hyrat neto nga interesi ndaj mjeteve mesatare fitimprurëse); </t>
  </si>
  <si>
    <t xml:space="preserve">e. Shpenzimet e përgjithshme të veprimtarisë ndaj të hyrave bruto të veprimtarisë; </t>
  </si>
  <si>
    <t xml:space="preserve">f. Të hyrat neto nga interesi ndaj shpenzimeve të përgjithshme të veprimtarisë; </t>
  </si>
  <si>
    <t xml:space="preserve">g. Gjithsej mjetet ndaj numrit të punëtorëve të regjistruar; </t>
  </si>
  <si>
    <t xml:space="preserve">h. Të hyrat neto nga interesi ndaj mjeteve mesatare; </t>
  </si>
  <si>
    <t xml:space="preserve">i. Të hyrat nga interesi ndaj mjeteve mesatare; </t>
  </si>
  <si>
    <t xml:space="preserve">j. Shpenzimet për interesa ndaj mjeteve mesatare; </t>
  </si>
  <si>
    <t xml:space="preserve">k. Të hyrat neto nga interesi ndaj të hyrave bruto të veprimtarisë; </t>
  </si>
  <si>
    <t xml:space="preserve">l. Shpenzimet e personelit ndaj të hyrave bruto të veprimtarisë; </t>
  </si>
  <si>
    <t xml:space="preserve">m. Shpenzimet e provizioneve ndaj mjeteve mesatare. 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</si>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</sst>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2" fillId="2" borderId="1" xfId="0" applyFont="1" applyFill="1" applyBorder="1"/>
    <xf numFmtId="43" fontId="2" fillId="2" borderId="1" xfId="0" applyNumberFormat="1" applyFont="1" applyFill="1" applyBorder="1"/>
    <xf numFmtId="43" fontId="2" fillId="2" borderId="1" xfId="1" applyFont="1" applyFill="1" applyBorder="1"/>
    <xf numFmtId="43" fontId="3" fillId="2" borderId="1" xfId="0" applyNumberFormat="1" applyFont="1" applyFill="1" applyBorder="1"/>
    <xf numFmtId="43" fontId="2" fillId="2" borderId="0" xfId="0" applyNumberFormat="1" applyFont="1" applyFill="1"/>
    <xf numFmtId="0" fontId="4" fillId="3" borderId="1" xfId="0" applyFont="1" applyFill="1" applyBorder="1"/>
    <xf numFmtId="43" fontId="4" fillId="3" borderId="1" xfId="1" applyFont="1" applyFill="1" applyBorder="1"/>
    <xf numFmtId="43" fontId="4" fillId="3" borderId="1" xfId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43" fontId="4" fillId="2" borderId="1" xfId="1" applyFont="1" applyFill="1" applyBorder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10" fontId="6" fillId="2" borderId="0" xfId="2" applyNumberFormat="1" applyFont="1" applyFill="1"/>
    <xf numFmtId="43" fontId="6" fillId="2" borderId="0" xfId="1" applyFont="1" applyFill="1"/>
    <xf numFmtId="164" fontId="6" fillId="2" borderId="0" xfId="2" applyNumberFormat="1" applyFont="1" applyFill="1"/>
    <xf numFmtId="2" fontId="6" fillId="2" borderId="0" xfId="0" applyNumberFormat="1" applyFont="1" applyFill="1"/>
    <xf numFmtId="9" fontId="6" fillId="2" borderId="0" xfId="2" applyFont="1" applyFill="1"/>
    <xf numFmtId="0" fontId="0" fillId="2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4</xdr:col>
      <xdr:colOff>400050</xdr:colOff>
      <xdr:row>5</xdr:row>
      <xdr:rowOff>30597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5438775" cy="916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90913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"/>
          <a:ext cx="5596363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6677024</xdr:colOff>
      <xdr:row>5</xdr:row>
      <xdr:rowOff>124939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77024" cy="11250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isa.Harxhi/02%20.Materiale%20per%20Banken%20CREDINS%20KOSOVE/01.%20RAPORTIMET%20BQK/2021/03.%20MARS%202021/PERPUNIME%20ANISA%20DHE%20OLTA/BSD.I.BNK23m032021-%20Anisa%20dhe%20Ol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vana.Qeli/3.%20MIS/Pasqyrat/FINAL%20FS%20ENG%20KOSO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goga\Desktop\FUNDI%20I%20VITIT%20MATERIALE%202020\Financial%20Statement%20According%20to%20IFRS%20AG%2031.12.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lvana.Qeli/3.%20MIS/Management%20Report/3.Management%20Report%20-%20March/1.Management%20Report%20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"/>
      <sheetName val="STATEMENT 31.12.20 -12.01.20"/>
      <sheetName val="STATEMENT"/>
      <sheetName val="statement 1"/>
      <sheetName val="statement 02.02.2021"/>
      <sheetName val="Sheet1"/>
      <sheetName val="Sheet3"/>
      <sheetName val="depozita"/>
      <sheetName val="kredite"/>
      <sheetName val="STATEMENT PAS PROVIGJ"/>
      <sheetName val="Sheet2"/>
      <sheetName val="31.03.2021"/>
      <sheetName val="stampa last 06.04.2021"/>
      <sheetName val="STATEMENT 31.03"/>
      <sheetName val="statement me llog rrj"/>
      <sheetName val=" STATEMENT LAST"/>
      <sheetName val="SGL"/>
      <sheetName val="BS"/>
      <sheetName val="IS"/>
      <sheetName val="F01"/>
      <sheetName val="F02"/>
      <sheetName val="F03"/>
      <sheetName val="F04"/>
      <sheetName val="F05"/>
      <sheetName val="F06"/>
      <sheetName val="F06-1"/>
      <sheetName val="F07"/>
      <sheetName val="F07-1"/>
      <sheetName val="F08"/>
      <sheetName val="F08-1"/>
      <sheetName val="F08-2"/>
      <sheetName val="F08-3"/>
      <sheetName val="F08-4"/>
      <sheetName val="STAMPA DT 08.04.2021"/>
      <sheetName val="F0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4"/>
      <sheetName val="F25"/>
      <sheetName val="F26"/>
      <sheetName val="F27"/>
      <sheetName val="F28"/>
      <sheetName val="F29"/>
      <sheetName val="F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E6">
            <v>8030.6733654219988</v>
          </cell>
        </row>
        <row r="7">
          <cell r="E7">
            <v>106.70456999999999</v>
          </cell>
        </row>
        <row r="9">
          <cell r="E9">
            <v>762.83501999999999</v>
          </cell>
        </row>
        <row r="11">
          <cell r="E11">
            <v>721.78259086708954</v>
          </cell>
        </row>
        <row r="17">
          <cell r="E17">
            <v>2040.3889099999999</v>
          </cell>
        </row>
        <row r="22">
          <cell r="E22">
            <v>1773.7981456287357</v>
          </cell>
        </row>
        <row r="27">
          <cell r="E27">
            <v>8000</v>
          </cell>
        </row>
        <row r="32">
          <cell r="E32">
            <v>2.7937699999999999</v>
          </cell>
        </row>
        <row r="34">
          <cell r="E34">
            <v>-391.75103034799508</v>
          </cell>
        </row>
        <row r="44">
          <cell r="E44">
            <v>923.90414999999996</v>
          </cell>
        </row>
        <row r="45">
          <cell r="E45">
            <v>1176.0862301074656</v>
          </cell>
        </row>
        <row r="54">
          <cell r="E54">
            <v>4036.2584200000006</v>
          </cell>
        </row>
      </sheetData>
      <sheetData sheetId="18">
        <row r="5">
          <cell r="E5">
            <v>3.1407400000000001</v>
          </cell>
        </row>
        <row r="6">
          <cell r="E6">
            <v>-35.388010000000001</v>
          </cell>
        </row>
        <row r="12">
          <cell r="E12">
            <v>1.9217399999999998</v>
          </cell>
        </row>
        <row r="14">
          <cell r="E14">
            <v>1.41856</v>
          </cell>
        </row>
        <row r="18">
          <cell r="E18">
            <v>0.24396488543199982</v>
          </cell>
        </row>
        <row r="22">
          <cell r="E22">
            <v>-93.448569999999989</v>
          </cell>
        </row>
        <row r="23">
          <cell r="E23">
            <v>-109.63711000000001</v>
          </cell>
        </row>
        <row r="24">
          <cell r="E24">
            <v>-148.10361</v>
          </cell>
        </row>
        <row r="29">
          <cell r="E29">
            <v>-11.898735233427006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Equity"/>
      <sheetName val="CF"/>
      <sheetName val="Notes"/>
    </sheetNames>
    <sheetDataSet>
      <sheetData sheetId="0">
        <row r="9">
          <cell r="D9">
            <v>0.13</v>
          </cell>
        </row>
        <row r="13">
          <cell r="D13">
            <v>-40.43</v>
          </cell>
        </row>
        <row r="18">
          <cell r="D18">
            <v>-79</v>
          </cell>
        </row>
        <row r="19">
          <cell r="D19">
            <v>-82.47</v>
          </cell>
        </row>
        <row r="20">
          <cell r="D20">
            <v>-36.42</v>
          </cell>
        </row>
        <row r="21">
          <cell r="D21">
            <v>-47.07</v>
          </cell>
        </row>
      </sheetData>
      <sheetData sheetId="1">
        <row r="6">
          <cell r="D6">
            <v>7811.49</v>
          </cell>
        </row>
        <row r="7">
          <cell r="D7">
            <v>219.98</v>
          </cell>
        </row>
        <row r="9">
          <cell r="D9">
            <v>2069.9499999999998</v>
          </cell>
        </row>
        <row r="10">
          <cell r="D10">
            <v>82.47</v>
          </cell>
        </row>
        <row r="11">
          <cell r="D11">
            <v>1600.69</v>
          </cell>
        </row>
        <row r="12">
          <cell r="D12">
            <v>5.72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"/>
      <sheetName val="Sheet1"/>
      <sheetName val="STATEMENT 31.12.2020 (2)"/>
      <sheetName val="NEW STATEMENT"/>
      <sheetName val="statement 14.01.2020"/>
      <sheetName val="STATEMENT 13.01.2020"/>
      <sheetName val="STATEMENT 31.12.20 -12.01.20"/>
      <sheetName val="stampa 15.01.2021"/>
      <sheetName val="18.01.2020"/>
      <sheetName val="Sheet2"/>
      <sheetName val="254.01.001"/>
      <sheetName val="STATEMENT"/>
      <sheetName val="STATEMENT 25.01.2021"/>
      <sheetName val="statement 31.12.2020-03.02.2021"/>
      <sheetName val=" STATEMENT 31.12.2020 LAST"/>
      <sheetName val="SGL"/>
      <sheetName val="BS AG 2020"/>
      <sheetName val="F01"/>
      <sheetName val="F02"/>
      <sheetName val="IS AG 2020"/>
      <sheetName val="NOTES"/>
      <sheetName val="CF AG 2020"/>
      <sheetName val="SCE AG 2020"/>
      <sheetName val="F03"/>
      <sheetName val="F06"/>
      <sheetName val="F06-1"/>
      <sheetName val="F07"/>
      <sheetName val="F07-1"/>
      <sheetName val="F08"/>
      <sheetName val="F08-1"/>
      <sheetName val="F08-2"/>
      <sheetName val="F08-3"/>
      <sheetName val="F08-4"/>
      <sheetName val="F0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perllogaritje"/>
      <sheetName val="F24"/>
      <sheetName val="F25"/>
      <sheetName val="F26"/>
      <sheetName val="F27"/>
      <sheetName val="F28"/>
      <sheetName val="F29"/>
      <sheetName val="F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F11">
            <v>7811.4863999999989</v>
          </cell>
        </row>
        <row r="17">
          <cell r="F17">
            <v>5.9146700000000001</v>
          </cell>
        </row>
        <row r="40">
          <cell r="F40">
            <v>240.39417139599999</v>
          </cell>
        </row>
        <row r="49">
          <cell r="F49">
            <v>1605.6584599999999</v>
          </cell>
        </row>
        <row r="50">
          <cell r="F50">
            <v>2261.2686399999998</v>
          </cell>
        </row>
        <row r="54">
          <cell r="F54">
            <v>8000</v>
          </cell>
        </row>
        <row r="61">
          <cell r="F61">
            <v>-311.10894000000002</v>
          </cell>
        </row>
      </sheetData>
      <sheetData sheetId="17"/>
      <sheetData sheetId="18"/>
      <sheetData sheetId="19">
        <row r="15">
          <cell r="F15">
            <v>0.13644000000000001</v>
          </cell>
        </row>
        <row r="16">
          <cell r="F16">
            <v>-8.4559999999999996E-2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gures"/>
      <sheetName val="Balance Sheet"/>
      <sheetName val="Income Statement"/>
      <sheetName val="Key Statistics"/>
      <sheetName val="Financial Ratios"/>
      <sheetName val="Plan Variances"/>
      <sheetName val="Balance Sheet (IFRS)"/>
      <sheetName val="Income Statement (IFRS)"/>
      <sheetName val="stampa dhjetor"/>
      <sheetName val="stampa janar"/>
      <sheetName val="stampa shkurt"/>
      <sheetName val="stampa mars"/>
    </sheetNames>
    <sheetDataSet>
      <sheetData sheetId="0"/>
      <sheetData sheetId="1"/>
      <sheetData sheetId="2">
        <row r="8">
          <cell r="F8">
            <v>3.1407399999999996</v>
          </cell>
        </row>
        <row r="24">
          <cell r="F24">
            <v>-32.147269999999999</v>
          </cell>
        </row>
        <row r="25">
          <cell r="F25">
            <v>11.898769</v>
          </cell>
        </row>
        <row r="34">
          <cell r="F34">
            <v>1.9217400000000002</v>
          </cell>
        </row>
        <row r="59">
          <cell r="F59">
            <v>1.37178</v>
          </cell>
        </row>
        <row r="74">
          <cell r="F74">
            <v>0.3117047037192</v>
          </cell>
        </row>
        <row r="97">
          <cell r="F97">
            <v>93.448569999999989</v>
          </cell>
        </row>
        <row r="122">
          <cell r="F122">
            <v>350.93013999999999</v>
          </cell>
        </row>
      </sheetData>
      <sheetData sheetId="3"/>
      <sheetData sheetId="4">
        <row r="7">
          <cell r="F7">
            <v>8900.2129621661188</v>
          </cell>
        </row>
        <row r="57">
          <cell r="F57">
            <v>38</v>
          </cell>
        </row>
      </sheetData>
      <sheetData sheetId="5"/>
      <sheetData sheetId="6">
        <row r="122">
          <cell r="E122">
            <v>12616.197477369653</v>
          </cell>
        </row>
      </sheetData>
      <sheetData sheetId="7">
        <row r="3">
          <cell r="E3">
            <v>3.1407399999999996</v>
          </cell>
        </row>
        <row r="13">
          <cell r="E13">
            <v>35.28801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40"/>
  <sheetViews>
    <sheetView workbookViewId="0">
      <selection activeCell="G18" sqref="G18"/>
    </sheetView>
  </sheetViews>
  <sheetFormatPr defaultRowHeight="15.75" x14ac:dyDescent="0.25"/>
  <cols>
    <col min="1" max="1" width="1.85546875" style="1" customWidth="1"/>
    <col min="2" max="2" width="59.28515625" style="1" customWidth="1"/>
    <col min="3" max="3" width="3.5703125" style="1" customWidth="1"/>
    <col min="4" max="5" width="12.7109375" style="1" bestFit="1" customWidth="1"/>
    <col min="6" max="16384" width="9.140625" style="1"/>
  </cols>
  <sheetData>
    <row r="7" spans="2:6" x14ac:dyDescent="0.25">
      <c r="B7" s="2" t="s">
        <v>42</v>
      </c>
      <c r="C7" s="2"/>
    </row>
    <row r="8" spans="2:6" x14ac:dyDescent="0.25">
      <c r="D8" s="2"/>
      <c r="E8" s="2"/>
      <c r="F8" s="2"/>
    </row>
    <row r="9" spans="2:6" x14ac:dyDescent="0.25">
      <c r="B9" s="4"/>
      <c r="C9" s="13"/>
      <c r="D9" s="13" t="s">
        <v>44</v>
      </c>
      <c r="E9" s="13" t="s">
        <v>43</v>
      </c>
    </row>
    <row r="10" spans="2:6" x14ac:dyDescent="0.25">
      <c r="B10" s="12" t="s">
        <v>0</v>
      </c>
      <c r="C10" s="11"/>
      <c r="D10" s="11"/>
      <c r="E10" s="11"/>
    </row>
    <row r="11" spans="2:6" x14ac:dyDescent="0.25">
      <c r="B11" s="4" t="s">
        <v>1</v>
      </c>
      <c r="C11" s="4"/>
      <c r="D11" s="5">
        <f>[1]BS!$E$6+[1]BS!$E$7</f>
        <v>8137.3779354219987</v>
      </c>
      <c r="E11" s="5">
        <f>[2]BS!$D$6+[2]BS!$D$7</f>
        <v>8031.4699999999993</v>
      </c>
    </row>
    <row r="12" spans="2:6" x14ac:dyDescent="0.25">
      <c r="B12" s="4" t="s">
        <v>2</v>
      </c>
      <c r="C12" s="4"/>
      <c r="D12" s="4"/>
      <c r="E12" s="4"/>
    </row>
    <row r="13" spans="2:6" x14ac:dyDescent="0.25">
      <c r="B13" s="4" t="s">
        <v>3</v>
      </c>
      <c r="C13" s="4"/>
      <c r="D13" s="4"/>
      <c r="E13" s="4"/>
    </row>
    <row r="14" spans="2:6" x14ac:dyDescent="0.25">
      <c r="B14" s="4" t="s">
        <v>4</v>
      </c>
      <c r="C14" s="4"/>
      <c r="D14" s="6">
        <f>[1]BS!$E$9</f>
        <v>762.83501999999999</v>
      </c>
      <c r="E14" s="4"/>
    </row>
    <row r="15" spans="2:6" x14ac:dyDescent="0.25">
      <c r="B15" s="4" t="s">
        <v>5</v>
      </c>
      <c r="C15" s="4"/>
      <c r="D15" s="5">
        <f>[1]BS!$E$11</f>
        <v>721.78259086708954</v>
      </c>
      <c r="E15" s="5">
        <f>'[3]BS AG 2020'!$F$17</f>
        <v>5.9146700000000001</v>
      </c>
    </row>
    <row r="16" spans="2:6" x14ac:dyDescent="0.25">
      <c r="B16" s="4" t="s">
        <v>6</v>
      </c>
      <c r="C16" s="4"/>
      <c r="D16" s="5">
        <f>[1]BS!$E$17</f>
        <v>2040.3889099999999</v>
      </c>
      <c r="E16" s="5">
        <f>[2]BS!$D$9</f>
        <v>2069.9499999999998</v>
      </c>
    </row>
    <row r="17" spans="2:5" x14ac:dyDescent="0.25">
      <c r="B17" s="4" t="s">
        <v>7</v>
      </c>
      <c r="C17" s="4"/>
      <c r="D17" s="4"/>
      <c r="E17" s="5"/>
    </row>
    <row r="18" spans="2:5" x14ac:dyDescent="0.25">
      <c r="B18" s="4" t="s">
        <v>8</v>
      </c>
      <c r="C18" s="4"/>
      <c r="D18" s="4"/>
      <c r="E18" s="4"/>
    </row>
    <row r="19" spans="2:5" x14ac:dyDescent="0.25">
      <c r="B19" s="4" t="s">
        <v>9</v>
      </c>
      <c r="C19" s="4"/>
      <c r="D19" s="5">
        <f>[1]BS!$E$22</f>
        <v>1773.7981456287357</v>
      </c>
      <c r="E19" s="5">
        <f>[2]BS!$D$12+[2]BS!$D$11+[2]BS!$D$10</f>
        <v>1688.88</v>
      </c>
    </row>
    <row r="20" spans="2:5" x14ac:dyDescent="0.25">
      <c r="B20" s="9" t="s">
        <v>10</v>
      </c>
      <c r="C20" s="10"/>
      <c r="D20" s="10">
        <f>SUM(D11:D19)</f>
        <v>13436.182601917824</v>
      </c>
      <c r="E20" s="10">
        <f>SUM(E11:E19)</f>
        <v>11796.214670000001</v>
      </c>
    </row>
    <row r="21" spans="2:5" x14ac:dyDescent="0.25">
      <c r="B21" s="3"/>
      <c r="C21" s="3"/>
      <c r="D21" s="4"/>
      <c r="E21" s="4"/>
    </row>
    <row r="22" spans="2:5" x14ac:dyDescent="0.25">
      <c r="B22" s="12" t="s">
        <v>11</v>
      </c>
      <c r="C22" s="11"/>
      <c r="D22" s="11"/>
      <c r="E22" s="11"/>
    </row>
    <row r="23" spans="2:5" x14ac:dyDescent="0.25">
      <c r="B23" s="3"/>
      <c r="C23" s="3"/>
      <c r="D23" s="4"/>
      <c r="E23" s="4"/>
    </row>
    <row r="24" spans="2:5" x14ac:dyDescent="0.25">
      <c r="B24" s="4" t="s">
        <v>12</v>
      </c>
      <c r="C24" s="4"/>
      <c r="D24" s="5">
        <f>[1]BS!$E$45+[1]BS!$E$44</f>
        <v>2099.9903801074656</v>
      </c>
      <c r="E24" s="5">
        <f>'[3]BS AG 2020'!$F$40</f>
        <v>240.39417139599999</v>
      </c>
    </row>
    <row r="25" spans="2:5" x14ac:dyDescent="0.25">
      <c r="B25" s="4" t="s">
        <v>13</v>
      </c>
      <c r="C25" s="4"/>
      <c r="D25" s="4"/>
      <c r="E25" s="4"/>
    </row>
    <row r="26" spans="2:5" x14ac:dyDescent="0.25">
      <c r="B26" s="4" t="s">
        <v>14</v>
      </c>
      <c r="C26" s="4"/>
      <c r="D26" s="4"/>
      <c r="E26" s="4"/>
    </row>
    <row r="27" spans="2:5" x14ac:dyDescent="0.25">
      <c r="B27" s="4" t="s">
        <v>15</v>
      </c>
      <c r="C27" s="4"/>
      <c r="D27" s="4"/>
      <c r="E27" s="4"/>
    </row>
    <row r="28" spans="2:5" x14ac:dyDescent="0.25">
      <c r="B28" s="4" t="s">
        <v>16</v>
      </c>
      <c r="C28" s="4"/>
      <c r="D28" s="5">
        <f>[1]BS!$E$54</f>
        <v>4036.2584200000006</v>
      </c>
      <c r="E28" s="5">
        <f>'[3]BS AG 2020'!$F$49+'[3]BS AG 2020'!$F$50</f>
        <v>3866.9270999999999</v>
      </c>
    </row>
    <row r="29" spans="2:5" x14ac:dyDescent="0.25">
      <c r="B29" s="9" t="s">
        <v>17</v>
      </c>
      <c r="C29" s="10"/>
      <c r="D29" s="10">
        <f>SUM(D24:D28)</f>
        <v>6136.2488001074662</v>
      </c>
      <c r="E29" s="10">
        <f>SUM(E24:E28)</f>
        <v>4107.3212713960002</v>
      </c>
    </row>
    <row r="30" spans="2:5" x14ac:dyDescent="0.25">
      <c r="B30" s="3"/>
      <c r="C30" s="3"/>
      <c r="D30" s="4"/>
      <c r="E30" s="4"/>
    </row>
    <row r="31" spans="2:5" x14ac:dyDescent="0.25">
      <c r="B31" s="12" t="s">
        <v>18</v>
      </c>
      <c r="C31" s="11"/>
      <c r="D31" s="11"/>
      <c r="E31" s="11"/>
    </row>
    <row r="32" spans="2:5" x14ac:dyDescent="0.25">
      <c r="B32" s="4" t="s">
        <v>19</v>
      </c>
      <c r="C32" s="4"/>
      <c r="D32" s="5">
        <f>[1]BS!$E$27</f>
        <v>8000</v>
      </c>
      <c r="E32" s="5">
        <f>'[3]BS AG 2020'!$F$54</f>
        <v>8000</v>
      </c>
    </row>
    <row r="33" spans="2:5" x14ac:dyDescent="0.25">
      <c r="B33" s="4" t="s">
        <v>20</v>
      </c>
      <c r="C33" s="4"/>
      <c r="D33" s="4"/>
      <c r="E33" s="4"/>
    </row>
    <row r="34" spans="2:5" x14ac:dyDescent="0.25">
      <c r="B34" s="4" t="s">
        <v>21</v>
      </c>
      <c r="C34" s="4"/>
      <c r="D34" s="5">
        <f>E35</f>
        <v>-311.10894000000002</v>
      </c>
      <c r="E34" s="4"/>
    </row>
    <row r="35" spans="2:5" x14ac:dyDescent="0.25">
      <c r="B35" s="4" t="s">
        <v>22</v>
      </c>
      <c r="C35" s="4"/>
      <c r="D35" s="5">
        <f>[1]BS!$E$34</f>
        <v>-391.75103034799508</v>
      </c>
      <c r="E35" s="5">
        <f>'[3]BS AG 2020'!$F$61</f>
        <v>-311.10894000000002</v>
      </c>
    </row>
    <row r="36" spans="2:5" x14ac:dyDescent="0.25">
      <c r="B36" s="4" t="s">
        <v>23</v>
      </c>
      <c r="C36" s="4"/>
      <c r="D36" s="5">
        <f>[1]BS!$E$32</f>
        <v>2.7937699999999999</v>
      </c>
      <c r="E36" s="4"/>
    </row>
    <row r="37" spans="2:5" x14ac:dyDescent="0.25">
      <c r="B37" s="9" t="s">
        <v>24</v>
      </c>
      <c r="C37" s="10"/>
      <c r="D37" s="10">
        <f>SUM(D32:D36)</f>
        <v>7299.9337996520053</v>
      </c>
      <c r="E37" s="10">
        <f>E32+E35</f>
        <v>7688.8910599999999</v>
      </c>
    </row>
    <row r="38" spans="2:5" x14ac:dyDescent="0.25">
      <c r="B38" s="3"/>
      <c r="C38" s="3"/>
      <c r="D38" s="4"/>
      <c r="E38" s="4"/>
    </row>
    <row r="39" spans="2:5" x14ac:dyDescent="0.25">
      <c r="B39" s="9" t="s">
        <v>25</v>
      </c>
      <c r="C39" s="10"/>
      <c r="D39" s="10">
        <f>D37+D29</f>
        <v>13436.182599759471</v>
      </c>
      <c r="E39" s="10">
        <f>E37+E29</f>
        <v>11796.212331396</v>
      </c>
    </row>
    <row r="40" spans="2:5" x14ac:dyDescent="0.25">
      <c r="B40" s="2"/>
      <c r="C40" s="2"/>
      <c r="D40" s="8"/>
      <c r="E40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31" sqref="B31"/>
    </sheetView>
  </sheetViews>
  <sheetFormatPr defaultRowHeight="15" x14ac:dyDescent="0.25"/>
  <cols>
    <col min="1" max="1" width="3" style="22" customWidth="1"/>
    <col min="2" max="2" width="79.85546875" style="22" bestFit="1" customWidth="1"/>
    <col min="3" max="3" width="2.85546875" style="22" customWidth="1"/>
    <col min="4" max="5" width="9.42578125" style="22" bestFit="1" customWidth="1"/>
    <col min="6" max="16384" width="9.140625" style="22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1"/>
      <c r="B7" s="2" t="s">
        <v>45</v>
      </c>
      <c r="C7" s="2"/>
      <c r="D7" s="2"/>
      <c r="E7" s="2"/>
      <c r="F7" s="1"/>
      <c r="G7" s="1"/>
      <c r="H7" s="1"/>
      <c r="I7" s="1"/>
      <c r="J7" s="1"/>
    </row>
    <row r="8" spans="1:10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1"/>
      <c r="B9" s="4" t="s">
        <v>26</v>
      </c>
      <c r="C9" s="4"/>
      <c r="D9" s="5">
        <f>[1]IS!$E$5</f>
        <v>3.1407400000000001</v>
      </c>
      <c r="E9" s="6">
        <v>2.9200000000000003E-3</v>
      </c>
      <c r="F9" s="1"/>
      <c r="G9" s="1"/>
      <c r="H9" s="1"/>
      <c r="I9" s="1"/>
      <c r="J9" s="1"/>
    </row>
    <row r="10" spans="1:10" ht="15.75" x14ac:dyDescent="0.25">
      <c r="A10" s="1"/>
      <c r="B10" s="4" t="s">
        <v>27</v>
      </c>
      <c r="C10" s="4"/>
      <c r="D10" s="5">
        <f>[1]IS!$E$6</f>
        <v>-35.388010000000001</v>
      </c>
      <c r="E10" s="6">
        <v>-25.679169999999999</v>
      </c>
      <c r="F10" s="1"/>
      <c r="G10" s="1"/>
      <c r="H10" s="1"/>
      <c r="I10" s="1"/>
      <c r="J10" s="1"/>
    </row>
    <row r="11" spans="1:10" ht="15.75" x14ac:dyDescent="0.25">
      <c r="A11" s="1"/>
      <c r="B11" s="3" t="s">
        <v>28</v>
      </c>
      <c r="C11" s="3"/>
      <c r="D11" s="7">
        <f>SUM(D9:D10)</f>
        <v>-32.24727</v>
      </c>
      <c r="E11" s="7">
        <f>SUM(E9:E10)</f>
        <v>-25.67625</v>
      </c>
      <c r="F11" s="1"/>
      <c r="G11" s="1"/>
      <c r="H11" s="1"/>
      <c r="I11" s="1"/>
      <c r="J11" s="1"/>
    </row>
    <row r="12" spans="1:10" ht="15.75" x14ac:dyDescent="0.25">
      <c r="A12" s="1"/>
      <c r="B12" s="4" t="s">
        <v>29</v>
      </c>
      <c r="C12" s="4"/>
      <c r="D12" s="5">
        <f>[1]IS!$E$12+[1]IS!$E$14+[1]IS!$E$18</f>
        <v>3.5842648854319998</v>
      </c>
      <c r="E12" s="5">
        <f>[2]IS!$D$9</f>
        <v>0.13</v>
      </c>
      <c r="F12" s="1"/>
      <c r="G12" s="1"/>
      <c r="H12" s="1"/>
      <c r="I12" s="1"/>
      <c r="J12" s="1"/>
    </row>
    <row r="13" spans="1:10" ht="15.75" x14ac:dyDescent="0.25">
      <c r="A13" s="1"/>
      <c r="B13" s="4" t="s">
        <v>30</v>
      </c>
      <c r="C13" s="4"/>
      <c r="D13" s="4"/>
      <c r="E13" s="5">
        <f>'[3]IS AG 2020'!F16</f>
        <v>-8.4559999999999996E-2</v>
      </c>
      <c r="F13" s="1"/>
      <c r="G13" s="1"/>
      <c r="H13" s="1"/>
      <c r="I13" s="1"/>
      <c r="J13" s="1"/>
    </row>
    <row r="14" spans="1:10" ht="15.75" x14ac:dyDescent="0.25">
      <c r="A14" s="1"/>
      <c r="B14" s="3" t="s">
        <v>31</v>
      </c>
      <c r="C14" s="3"/>
      <c r="D14" s="7">
        <f>SUM(D12:D13)</f>
        <v>3.5842648854319998</v>
      </c>
      <c r="E14" s="7">
        <f>SUM(E12:E13)</f>
        <v>4.5440000000000008E-2</v>
      </c>
      <c r="F14" s="1"/>
      <c r="G14" s="1"/>
      <c r="H14" s="1"/>
      <c r="I14" s="1"/>
      <c r="J14" s="1"/>
    </row>
    <row r="15" spans="1:10" ht="15.75" x14ac:dyDescent="0.25">
      <c r="A15" s="1"/>
      <c r="B15" s="4" t="s">
        <v>32</v>
      </c>
      <c r="C15" s="4"/>
      <c r="D15" s="4"/>
      <c r="E15" s="4"/>
      <c r="F15" s="1"/>
      <c r="G15" s="1"/>
      <c r="H15" s="1"/>
      <c r="I15" s="1"/>
      <c r="J15" s="1"/>
    </row>
    <row r="16" spans="1:10" ht="15.75" x14ac:dyDescent="0.25">
      <c r="A16" s="1"/>
      <c r="B16" s="4" t="s">
        <v>33</v>
      </c>
      <c r="C16" s="4"/>
      <c r="D16" s="4"/>
      <c r="E16" s="4"/>
      <c r="F16" s="1"/>
      <c r="G16" s="1"/>
      <c r="H16" s="1"/>
      <c r="I16" s="1"/>
      <c r="J16" s="1"/>
    </row>
    <row r="17" spans="1:10" ht="15.75" x14ac:dyDescent="0.25">
      <c r="A17" s="1"/>
      <c r="B17" s="4" t="s">
        <v>34</v>
      </c>
      <c r="C17" s="4"/>
      <c r="D17" s="5">
        <f>[1]IS!$E$22+[1]IS!$E$23+[1]IS!$E$24</f>
        <v>-351.18929000000003</v>
      </c>
      <c r="E17" s="6">
        <f>[2]IS!$D$18+[2]IS!$D$19+[2]IS!$D$20+[2]IS!$D$21+[2]IS!$D$13</f>
        <v>-285.39</v>
      </c>
      <c r="F17" s="1"/>
      <c r="G17" s="1"/>
      <c r="H17" s="1"/>
      <c r="I17" s="1"/>
      <c r="J17" s="1"/>
    </row>
    <row r="18" spans="1:10" ht="15.75" x14ac:dyDescent="0.25">
      <c r="A18" s="1"/>
      <c r="B18" s="3" t="s">
        <v>35</v>
      </c>
      <c r="C18" s="3"/>
      <c r="D18" s="7">
        <f>D17+D14+D11</f>
        <v>-379.85229511456805</v>
      </c>
      <c r="E18" s="7">
        <f>E17+E14+E11</f>
        <v>-311.02080999999998</v>
      </c>
      <c r="F18" s="1"/>
      <c r="G18" s="1"/>
      <c r="H18" s="1"/>
      <c r="I18" s="1"/>
      <c r="J18" s="1"/>
    </row>
    <row r="19" spans="1:10" ht="15.75" x14ac:dyDescent="0.25">
      <c r="A19" s="1"/>
      <c r="B19" s="4" t="s">
        <v>36</v>
      </c>
      <c r="C19" s="4"/>
      <c r="D19" s="5">
        <f>[1]IS!$E$29</f>
        <v>-11.898735233427006</v>
      </c>
      <c r="E19" s="6">
        <v>-5.1179999999999996E-2</v>
      </c>
      <c r="F19" s="1"/>
      <c r="G19" s="1"/>
      <c r="H19" s="1"/>
      <c r="I19" s="1"/>
      <c r="J19" s="1"/>
    </row>
    <row r="20" spans="1:10" ht="15.75" x14ac:dyDescent="0.25">
      <c r="A20" s="1"/>
      <c r="B20" s="3" t="s">
        <v>37</v>
      </c>
      <c r="C20" s="3"/>
      <c r="D20" s="7">
        <f>D19+D18</f>
        <v>-391.75103034799508</v>
      </c>
      <c r="E20" s="7">
        <f>E19+E18</f>
        <v>-311.07198999999997</v>
      </c>
      <c r="F20" s="1"/>
      <c r="G20" s="1"/>
      <c r="H20" s="1"/>
      <c r="I20" s="1"/>
      <c r="J20" s="1"/>
    </row>
    <row r="21" spans="1:10" ht="15.75" x14ac:dyDescent="0.25">
      <c r="A21" s="1"/>
      <c r="B21" s="4" t="s">
        <v>38</v>
      </c>
      <c r="C21" s="4"/>
      <c r="D21" s="4"/>
      <c r="E21" s="5">
        <v>-3.7499999999999999E-2</v>
      </c>
      <c r="F21" s="1"/>
      <c r="G21" s="1"/>
      <c r="H21" s="1"/>
      <c r="I21" s="1"/>
      <c r="J21" s="1"/>
    </row>
    <row r="22" spans="1:10" ht="15.75" x14ac:dyDescent="0.25">
      <c r="A22" s="1"/>
      <c r="B22" s="3" t="s">
        <v>39</v>
      </c>
      <c r="C22" s="3"/>
      <c r="D22" s="7">
        <f>D20+D21</f>
        <v>-391.75103034799508</v>
      </c>
      <c r="E22" s="7">
        <f>E20+E21</f>
        <v>-311.10948999999999</v>
      </c>
      <c r="F22" s="1"/>
      <c r="G22" s="1"/>
      <c r="H22" s="1"/>
      <c r="I22" s="1"/>
      <c r="J22" s="1"/>
    </row>
    <row r="23" spans="1:10" ht="15.75" x14ac:dyDescent="0.25">
      <c r="A23" s="1"/>
      <c r="B23" s="4" t="s">
        <v>40</v>
      </c>
      <c r="C23" s="4"/>
      <c r="D23" s="4"/>
      <c r="E23" s="4"/>
      <c r="F23" s="1"/>
      <c r="G23" s="1"/>
      <c r="H23" s="1"/>
      <c r="I23" s="1"/>
      <c r="J23" s="1"/>
    </row>
    <row r="24" spans="1:10" ht="15.75" x14ac:dyDescent="0.25">
      <c r="A24" s="1"/>
      <c r="B24" s="9" t="s">
        <v>41</v>
      </c>
      <c r="C24" s="10"/>
      <c r="D24" s="10">
        <f>D22</f>
        <v>-391.75103034799508</v>
      </c>
      <c r="E24" s="10">
        <f>E22</f>
        <v>-311.10948999999999</v>
      </c>
      <c r="F24" s="1"/>
      <c r="G24" s="1"/>
      <c r="H24" s="1"/>
      <c r="I24" s="1"/>
      <c r="J24" s="1"/>
    </row>
    <row r="25" spans="1:10" ht="15.75" x14ac:dyDescent="0.25">
      <c r="A25" s="1"/>
      <c r="B25" s="4"/>
      <c r="C25" s="4"/>
      <c r="D25" s="4"/>
      <c r="E25" s="4"/>
      <c r="F25" s="1"/>
      <c r="G25" s="1"/>
      <c r="H25" s="1"/>
      <c r="I25" s="1"/>
      <c r="J25" s="1"/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1"/>
  <sheetViews>
    <sheetView workbookViewId="0">
      <selection activeCell="A20" sqref="A20"/>
    </sheetView>
  </sheetViews>
  <sheetFormatPr defaultRowHeight="15.75" x14ac:dyDescent="0.25"/>
  <cols>
    <col min="1" max="1" width="117.7109375" style="15" bestFit="1" customWidth="1"/>
    <col min="2" max="2" width="17.140625" style="15" bestFit="1" customWidth="1"/>
    <col min="3" max="6" width="9.140625" style="15"/>
    <col min="7" max="7" width="11.5703125" style="15" bestFit="1" customWidth="1"/>
    <col min="8" max="16384" width="9.140625" style="15"/>
  </cols>
  <sheetData>
    <row r="6" spans="1:7" x14ac:dyDescent="0.25">
      <c r="A6" s="14"/>
      <c r="B6" s="14"/>
    </row>
    <row r="7" spans="1:7" x14ac:dyDescent="0.25">
      <c r="A7" s="14"/>
      <c r="B7" s="14"/>
    </row>
    <row r="8" spans="1:7" x14ac:dyDescent="0.25">
      <c r="A8" s="14" t="s">
        <v>46</v>
      </c>
      <c r="B8" s="14" t="s">
        <v>60</v>
      </c>
    </row>
    <row r="9" spans="1:7" x14ac:dyDescent="0.25">
      <c r="A9" s="16" t="s">
        <v>47</v>
      </c>
      <c r="B9" s="17">
        <v>1.6046</v>
      </c>
    </row>
    <row r="10" spans="1:7" x14ac:dyDescent="0.25">
      <c r="A10" s="16" t="s">
        <v>48</v>
      </c>
      <c r="B10" s="19">
        <v>-0.12420574582761107</v>
      </c>
      <c r="G10" s="18"/>
    </row>
    <row r="11" spans="1:7" x14ac:dyDescent="0.25">
      <c r="A11" s="16" t="s">
        <v>49</v>
      </c>
      <c r="B11" s="19">
        <v>-0.20908966962957831</v>
      </c>
      <c r="G11" s="18"/>
    </row>
    <row r="12" spans="1:7" x14ac:dyDescent="0.25">
      <c r="A12" s="16" t="s">
        <v>50</v>
      </c>
      <c r="B12" s="19">
        <v>-1.0192380091597099E-2</v>
      </c>
      <c r="G12" s="18"/>
    </row>
    <row r="13" spans="1:7" x14ac:dyDescent="0.25">
      <c r="A13" s="16" t="s">
        <v>51</v>
      </c>
      <c r="B13" s="19">
        <v>-12.133613755309065</v>
      </c>
      <c r="G13" s="18"/>
    </row>
    <row r="14" spans="1:7" x14ac:dyDescent="0.25">
      <c r="A14" s="16" t="s">
        <v>52</v>
      </c>
      <c r="B14" s="17">
        <f>'[4]Income Statement'!$F$24/'[4]Income Statement'!$F$122</f>
        <v>-9.1605896261859984E-2</v>
      </c>
      <c r="G14" s="18"/>
    </row>
    <row r="15" spans="1:7" x14ac:dyDescent="0.25">
      <c r="A15" s="16" t="s">
        <v>53</v>
      </c>
      <c r="B15" s="20">
        <f>'[4]Financial Ratios'!$F$7/'[4]Financial Ratios'!$F$57</f>
        <v>234.21613058331891</v>
      </c>
    </row>
    <row r="16" spans="1:7" x14ac:dyDescent="0.25">
      <c r="A16" s="16" t="s">
        <v>54</v>
      </c>
      <c r="B16" s="17">
        <f>'[4]Income Statement'!$F$24/'[4]Balance Sheet (IFRS)'!$E$122</f>
        <v>-2.5480950228992747E-3</v>
      </c>
    </row>
    <row r="17" spans="1:2" x14ac:dyDescent="0.25">
      <c r="A17" s="16" t="s">
        <v>55</v>
      </c>
      <c r="B17" s="17">
        <f>'[4]Income Statement (IFRS)'!$E$3/'[4]Balance Sheet (IFRS)'!$E$122</f>
        <v>2.4894505698993001E-4</v>
      </c>
    </row>
    <row r="18" spans="1:2" x14ac:dyDescent="0.25">
      <c r="A18" s="16" t="s">
        <v>56</v>
      </c>
      <c r="B18" s="17">
        <f>'[4]Income Statement (IFRS)'!$E$13/'[4]Balance Sheet (IFRS)'!$E$122</f>
        <v>2.7970400798892048E-3</v>
      </c>
    </row>
    <row r="19" spans="1:2" x14ac:dyDescent="0.25">
      <c r="A19" s="16" t="s">
        <v>57</v>
      </c>
      <c r="B19" s="17">
        <f>'[4]Income Statement'!$F$24/('[4]Income Statement'!$F$8+'[4]Income Statement'!$F$34+'[4]Income Statement'!$F$59+'[4]Income Statement'!$F$74)</f>
        <v>-4.7654073823239091</v>
      </c>
    </row>
    <row r="20" spans="1:2" x14ac:dyDescent="0.25">
      <c r="A20" s="16" t="s">
        <v>58</v>
      </c>
      <c r="B20" s="21">
        <f>'[4]Income Statement'!$F$97/'[4]Income Statement'!$F$8</f>
        <v>29.753679069263931</v>
      </c>
    </row>
    <row r="21" spans="1:2" x14ac:dyDescent="0.25">
      <c r="A21" s="16" t="s">
        <v>59</v>
      </c>
      <c r="B21" s="17">
        <f>'[4]Income Statement'!$F$25/'[4]Balance Sheet (IFRS)'!$E$122</f>
        <v>9.4313433356948138E-4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IS</vt:lpstr>
      <vt:lpstr>Fin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Goga</dc:creator>
  <cp:lastModifiedBy>Elvana Qeli</cp:lastModifiedBy>
  <dcterms:created xsi:type="dcterms:W3CDTF">2021-03-29T08:27:02Z</dcterms:created>
  <dcterms:modified xsi:type="dcterms:W3CDTF">2021-05-20T13:52:32Z</dcterms:modified>
</cp:coreProperties>
</file>